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ciones" state="visible" r:id="rId4"/>
    <sheet sheetId="2" name="Rubrica" state="visible" r:id="rId5"/>
    <sheet sheetId="3" name="Mapa de análisis" state="visible" r:id="rId6"/>
    <sheet sheetId="4" name="Hallazgos" state="visible" r:id="rId7"/>
    <sheet sheetId="5" name="Severidad" state="visible" r:id="rId8"/>
    <sheet sheetId="6" name="Resumen" state="visible" r:id="rId9"/>
  </sheets>
  <calcPr calcId="171027"/>
</workbook>
</file>

<file path=xl/sharedStrings.xml><?xml version="1.0" encoding="utf-8"?>
<sst xmlns="http://schemas.openxmlformats.org/spreadsheetml/2006/main" count="234" uniqueCount="169">
  <si>
    <t>Campo</t>
  </si>
  <si>
    <t>Valor</t>
  </si>
  <si>
    <t>Cliente / proyecto</t>
  </si>
  <si>
    <t>[Cliente] · [proyecto]</t>
  </si>
  <si>
    <t>Responsable</t>
  </si>
  <si>
    <t>[Nombre · rol]</t>
  </si>
  <si>
    <t>Fuente de los hallazgos</t>
  </si>
  <si>
    <t>[n entrevistas con recorrido guiado + revisión heurística]</t>
  </si>
  <si>
    <t>Versión de la plantilla</t>
  </si>
  <si>
    <t>v1.1 · última revisión [DD/MM/AAAA]</t>
  </si>
  <si>
    <t>Orden de trabajo</t>
  </si>
  <si>
    <t>1. Lee la Rúbrica. No puntúes sin ella: los números solo significan algo si todo el equipo usa la misma escala.</t>
  </si>
  <si>
    <t>2. Escribe un hallazgo por fila en Hallazgos. Un hallazgo es un problema observado, no una recomendación.</t>
  </si>
  <si>
    <t>3. Puntúa Frecuencia, Impacto y Persistencia con los desplegables. Severidad, Nivel y Acción se calculan solas: no las escribas.</t>
  </si>
  <si>
    <t>4. El Resumen se recalcula automáticamente y excluye las filas marcadas EJ.</t>
  </si>
  <si>
    <t>Cómo se borran los datos de ejemplo</t>
  </si>
  <si>
    <t>La columna A · EJ es la única marca válida. Toda fila de ejemplo lleva EJ en la columna A.</t>
  </si>
  <si>
    <t>1. En Hallazgos, filtro de la columna B y seleccionar solo EJ.</t>
  </si>
  <si>
    <t>2. Seleccionar las filas visibles, clic derecho, Eliminar filas seleccionadas.</t>
  </si>
  <si>
    <t>3. Quitar el filtro. El Resumen ya las ignoraba, así que no cambia.</t>
  </si>
  <si>
    <t>Accesibilidad de esta planilla</t>
  </si>
  <si>
    <t>Ningún nivel de severidad se distingue solo por color: cada celda lleva el número y la palabra (1 · Crítico).</t>
  </si>
  <si>
    <t>Los rellenos son tintes claros con texto navy, sobre 4,5:1.</t>
  </si>
  <si>
    <t>Tamaño mínimo 14 px (10,5 pt) en toda la planilla. Fila 1 fijada en cada hoja.</t>
  </si>
  <si>
    <t>Los dos modos</t>
  </si>
  <si>
    <t>ENLAZADO, que es como viene. El hallazgo se escribe una vez, en Hallazgos. Las columnas B y C de Severidad lo traen por su ID. Es lo que mantiene entera la cadena evidencia, código, categoría, tema, hallazgo, severidad.</t>
  </si>
  <si>
    <t>Cómo poblar la columna A de Severidad: en Hallazgos, copia la columna ID y pégala en Severidad como valores. Es una acción por sesión de análisis, no una por hallazgo. No lleva fórmula a propósito: esta hoja se ordena y se filtra, y una fórmula ahí se desordenaría con ella.</t>
  </si>
  <si>
    <t>AUTÓNOMO. Para usar Severidad sola: borra las fórmulas de B y C y escribe el hallazgo directo. Al hacerlo el vínculo con las dos primeras hojas se corta, y el Resumen deja de excluir bien las filas de ejemplo.</t>
  </si>
  <si>
    <t>Escribir encima de una fórmula sin borrarla deja la planilla a medio camino entre los dos modos. Elige uno. El Resumen tiene dos indicadores, arriba a la derecha, que cuentan las filas sin vínculo y las que quedaron en modo manual.</t>
  </si>
  <si>
    <t>Qué cambió en la v1.1</t>
  </si>
  <si>
    <t>La hoja «Matriz» ahora se llama «Severidad». Si tenías fórmulas o gráficos propios apuntando a Matriz!, hay que repuntarlos.</t>
  </si>
  <si>
    <t>Se agregaron «Mapa de análisis» y «Hallazgos» antes de ella. El hallazgo se escribe en Hallazgos y Severidad lo trae por ID.</t>
  </si>
  <si>
    <t>Los rangos del Resumen no se movieron: la distribución por nivel sigue en A8:B12 y la severidad por paso en A16:C22.</t>
  </si>
  <si>
    <t>Un impacto 4 ya no baja de «2 · Mayor».</t>
  </si>
  <si>
    <t>Nota de método y limitaciones</t>
  </si>
  <si>
    <t>La severidad es un juicio experto calibrado con la rúbrica, no una medición.</t>
  </si>
  <si>
    <t>Frecuencia se estima sobre las sesiones observadas, no sobre la población: "6 de 10 participantes" no es "60 % de los usuarios".</t>
  </si>
  <si>
    <t>La columna Esfuerzo la completa el equipo de desarrollo, no investigación.</t>
  </si>
  <si>
    <t>Dos evaluadores puntúan por separado y se discuten solo las filas con diferencia mayor a 1 punto.</t>
  </si>
  <si>
    <t>Frecuencia · columna D</t>
  </si>
  <si>
    <t>Puntaje</t>
  </si>
  <si>
    <t>Paso</t>
  </si>
  <si>
    <t>Esfuerzo</t>
  </si>
  <si>
    <t>Marca</t>
  </si>
  <si>
    <t>Origen</t>
  </si>
  <si>
    <t>Etiqueta</t>
  </si>
  <si>
    <t>Criterio</t>
  </si>
  <si>
    <t>Registro</t>
  </si>
  <si>
    <t>EJ</t>
  </si>
  <si>
    <t>análisis temático</t>
  </si>
  <si>
    <t>Todos</t>
  </si>
  <si>
    <t>Le pasó a 8 o más de cada 10 participantes</t>
  </si>
  <si>
    <t>Permisos</t>
  </si>
  <si>
    <t/>
  </si>
  <si>
    <t>sesión de testeo</t>
  </si>
  <si>
    <t>Mayoría</t>
  </si>
  <si>
    <t>Entre 5 y 7 de cada 10</t>
  </si>
  <si>
    <t>Datos personales</t>
  </si>
  <si>
    <t>evaluación heurística</t>
  </si>
  <si>
    <t>Algunos</t>
  </si>
  <si>
    <t>Entre 2 y 4 de cada 10</t>
  </si>
  <si>
    <t>Verificación</t>
  </si>
  <si>
    <t>analytics</t>
  </si>
  <si>
    <t>Aislado</t>
  </si>
  <si>
    <t>Un solo participante, sin patrón</t>
  </si>
  <si>
    <t>Vinculación</t>
  </si>
  <si>
    <t>Cierre</t>
  </si>
  <si>
    <t>Impacto · columna E</t>
  </si>
  <si>
    <t>Bloquea</t>
  </si>
  <si>
    <t>La tarea no se puede completar; el usuario abandona</t>
  </si>
  <si>
    <t>Retrasa</t>
  </si>
  <si>
    <t>Se completa, pero con reintentos o ayuda externa</t>
  </si>
  <si>
    <t>Molesta</t>
  </si>
  <si>
    <t>Genera duda o irritación, sin costo de tiempo relevante</t>
  </si>
  <si>
    <t>Cosmético</t>
  </si>
  <si>
    <t>Se nota, no afecta la tarea</t>
  </si>
  <si>
    <t>Persistencia · columna F</t>
  </si>
  <si>
    <t>No se supera</t>
  </si>
  <si>
    <t>Vuelve a ocurrir en cada intento, incluso avisado</t>
  </si>
  <si>
    <t>Se supera con esfuerzo</t>
  </si>
  <si>
    <t>Se aprende tras varios intentos</t>
  </si>
  <si>
    <t>Se supera al segundo intento</t>
  </si>
  <si>
    <t>Falla una vez y luego no</t>
  </si>
  <si>
    <t>Puntual</t>
  </si>
  <si>
    <t>Ocurrió una vez y no se repitió</t>
  </si>
  <si>
    <t>Escala de severidad · columnas G y H</t>
  </si>
  <si>
    <t>La severidad no es un promedio simple: es (2·Frecuencia + 2·Impacto + Persistencia) / 5. Frecuencia e impacto pesan doble.</t>
  </si>
  <si>
    <t>Override: un impacto 4 nunca baja de «2 · Mayor». La fórmula ya pondera el impacto al doble y aun así un hallazgo que bloquea la tarea pero le ocurrió a una sola persona da 2,2 y cae en Menor. Con 5 a 10 sesiones la frecuencia no distingue entre «es un caso de borde raro» y «no lo detectamos con esta muestra», y por eso el impacto manda. La columna Override de la hoja Severidad marca las filas donde actuó.</t>
  </si>
  <si>
    <t>Rango</t>
  </si>
  <si>
    <t>Nivel</t>
  </si>
  <si>
    <t>Qué implica</t>
  </si>
  <si>
    <t>3,5 – 4,0</t>
  </si>
  <si>
    <t>1 · Crítico</t>
  </si>
  <si>
    <t>Se corrige antes del próximo release</t>
  </si>
  <si>
    <t>2,5 – 3,4</t>
  </si>
  <si>
    <t>2 · Mayor</t>
  </si>
  <si>
    <t>Entra al backlog priorizado del trimestre</t>
  </si>
  <si>
    <t>1,5 – 2,4</t>
  </si>
  <si>
    <t>3 · Menor</t>
  </si>
  <si>
    <t>Se agrupa con otros cambios del mismo flujo</t>
  </si>
  <si>
    <t>1,0 – 1,4</t>
  </si>
  <si>
    <t>4 · Cosmético</t>
  </si>
  <si>
    <t>Se registra, no se prioriza</t>
  </si>
  <si>
    <t>Participante</t>
  </si>
  <si>
    <t>Sesión</t>
  </si>
  <si>
    <t>Cita textual (evidencia)</t>
  </si>
  <si>
    <t>Código inicial</t>
  </si>
  <si>
    <t>Categoría</t>
  </si>
  <si>
    <t>Tema</t>
  </si>
  <si>
    <t>S1</t>
  </si>
  <si>
    <t>"[cita textual, no parafraseada]"</t>
  </si>
  <si>
    <t>[código]</t>
  </si>
  <si>
    <t>[categoría]</t>
  </si>
  <si>
    <t>[tema]</t>
  </si>
  <si>
    <t>Primera fila real: escribe acá</t>
  </si>
  <si>
    <t>Para qué sirve esta hoja</t>
  </si>
  <si>
    <t>Es el rastro que permite responder «¿de dónde salió este tema?» sin volver a las transcripciones.</t>
  </si>
  <si>
    <t>Se llena solo si hubo análisis temático. Un hallazgo que viene de una sesión de testeo o de una evaluación heurística entra directo en Hallazgos, con su Origen.</t>
  </si>
  <si>
    <t>No se codifica acá. Esta hoja registra el camino, no lo reemplaza.</t>
  </si>
  <si>
    <t>ID</t>
  </si>
  <si>
    <t>Hallazgo</t>
  </si>
  <si>
    <t>Tema o referencia</t>
  </si>
  <si>
    <t>Paso del flujo</t>
  </si>
  <si>
    <t>Evidencia</t>
  </si>
  <si>
    <t>Pide la clave del banco dentro de la app; el usuario cierra sin completar</t>
  </si>
  <si>
    <t>Desconfianza al vincular</t>
  </si>
  <si>
    <t>"Me está pidiendo mi clave del banco dentro de otra app. Aquí me salgo."</t>
  </si>
  <si>
    <t>El código de verificación llega después de que expira el temporizador en pantalla</t>
  </si>
  <si>
    <t>Tarea 2</t>
  </si>
  <si>
    <t>4 de 5 participantes reintentaron</t>
  </si>
  <si>
    <t>No queda claro por qué se pide el RUT antes de mostrar qué hace la app</t>
  </si>
  <si>
    <t>Costo antes del beneficio</t>
  </si>
  <si>
    <t>"¿Para qué quieren mi RUT si todavía no sé qué hace?"</t>
  </si>
  <si>
    <t>El texto de permisos usa lenguaje legal que nadie lee</t>
  </si>
  <si>
    <t>H4 · Consistencia</t>
  </si>
  <si>
    <t>Heurística 4</t>
  </si>
  <si>
    <t>El logo de la pantalla de bienvenida se ve pixelado en pantallas grandes</t>
  </si>
  <si>
    <t>H8 · Estética</t>
  </si>
  <si>
    <t>Heurística 8</t>
  </si>
  <si>
    <t>Primer hallazgo real: escribe acá</t>
  </si>
  <si>
    <t>Frec.</t>
  </si>
  <si>
    <t>Imp.</t>
  </si>
  <si>
    <t>Pers.</t>
  </si>
  <si>
    <t>Sev.</t>
  </si>
  <si>
    <t>Esf.</t>
  </si>
  <si>
    <t>Acción</t>
  </si>
  <si>
    <t>Override</t>
  </si>
  <si>
    <t>EJ (del hallazgo)</t>
  </si>
  <si>
    <t>Vínculo</t>
  </si>
  <si>
    <t>H-001</t>
  </si>
  <si>
    <t>H-002</t>
  </si>
  <si>
    <t>H-003</t>
  </si>
  <si>
    <t>H-004</t>
  </si>
  <si>
    <t>H-005</t>
  </si>
  <si>
    <t>Indicador</t>
  </si>
  <si>
    <t>Integridad del vínculo</t>
  </si>
  <si>
    <t>Hallazgos reales</t>
  </si>
  <si>
    <t>Filas sin vínculo</t>
  </si>
  <si>
    <t>Severidad media</t>
  </si>
  <si>
    <t>Filas en modo manual</t>
  </si>
  <si>
    <t>Acción «Ahora»</t>
  </si>
  <si>
    <t>Los dos deberían dar 0. Si no, revisa «Los dos modos» en Instrucciones.</t>
  </si>
  <si>
    <t>Filas EJ pendientes</t>
  </si>
  <si>
    <t>Distribución por nivel</t>
  </si>
  <si>
    <t>Nº</t>
  </si>
  <si>
    <t>Severidad por paso del flujo</t>
  </si>
  <si>
    <t>Rango de origen del gráfico. Se inserta desde acá y no desde Severidad, para que no se rompa al ordenar o filtrar.</t>
  </si>
  <si>
    <t>Sev. media</t>
  </si>
  <si>
    <t>Hallazgos por origen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</si>
</sst>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FFFFFF"/>
      <sz val="11"/>
      <name val="Inter"/>
    </font>
    <font>
      <sz val="10.5"/>
      <name val="Inter"/>
    </font>
    <font>
      <b/>
      <color rgb="FF162B39"/>
      <sz val="12"/>
      <name val="Inter"/>
    </font>
    <font>
      <color rgb="FF4D4D4D"/>
      <sz val="10.5"/>
      <name val="Inter"/>
    </font>
    <font>
      <color rgb="FF162B39"/>
      <sz val="10.5"/>
      <name val="Inter"/>
    </font>
  </fonts>
  <fills count="7">
    <fill>
      <patternFill patternType="none"/>
    </fill>
    <fill>
      <patternFill patternType="gray125"/>
    </fill>
    <fill>
      <patternFill patternType="solid">
        <fgColor rgb="FF1D3648"/>
      </patternFill>
    </fill>
    <fill>
      <patternFill patternType="solid">
        <fgColor rgb="FFF7D9D4"/>
      </patternFill>
    </fill>
    <fill>
      <patternFill patternType="solid">
        <fgColor rgb="FFFAE7CC"/>
      </patternFill>
    </fill>
    <fill>
      <patternFill patternType="solid">
        <fgColor rgb="FFF3EFE6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 applyAlignment="1">
      <alignment vertical="top" wrapText="1"/>
    </xf>
    <xf numFmtId="0" fontId="1" fillId="2" borderId="0" xfId="0" applyFont="1" applyFill="1"/>
    <xf numFmtId="0" fontId="5" fillId="0" borderId="0" xfId="0" applyFont="1"/>
    <xf numFmtId="0" fontId="5" fillId="3" borderId="1" xfId="0" applyFont="1" applyFill="1" applyBorder="1"/>
    <xf numFmtId="0" fontId="5" fillId="4" borderId="1" xfId="0" applyFont="1" applyFill="1" applyBorder="1"/>
    <xf numFmtId="0" fontId="5" fillId="5" borderId="1" xfId="0" applyFont="1" applyFill="1" applyBorder="1"/>
    <xf numFmtId="0" fontId="5" fillId="6" borderId="1" xfId="0" applyFont="1" applyFill="1" applyBorder="1"/>
    <xf numFmtId="0" fontId="2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96" customWidth="1"/>
  </cols>
  <sheetData>
    <row r="1" spans="1:2" s="1" customFormat="1" x14ac:dyDescent="0.25">
      <c r="A1" s="2" t="s">
        <v>0</v>
      </c>
      <c r="B1" s="2" t="s">
        <v>1</v>
      </c>
    </row>
    <row r="2" spans="1:2" s="3" customFormat="1" x14ac:dyDescent="0.25">
      <c r="A2" s="4" t="s">
        <v>2</v>
      </c>
      <c r="B2" s="4" t="s">
        <v>3</v>
      </c>
    </row>
    <row r="3" spans="1:2" s="3" customFormat="1" x14ac:dyDescent="0.25">
      <c r="A3" s="4" t="s">
        <v>4</v>
      </c>
      <c r="B3" s="4" t="s">
        <v>5</v>
      </c>
    </row>
    <row r="4" spans="1:2" s="3" customFormat="1" x14ac:dyDescent="0.25">
      <c r="A4" s="4" t="s">
        <v>6</v>
      </c>
      <c r="B4" s="4" t="s">
        <v>7</v>
      </c>
    </row>
    <row r="5" spans="1:2" s="3" customFormat="1" x14ac:dyDescent="0.25">
      <c r="A5" s="4" t="s">
        <v>8</v>
      </c>
      <c r="B5" s="4" t="s">
        <v>9</v>
      </c>
    </row>
    <row r="8" spans="1:1" x14ac:dyDescent="0.25">
      <c r="A8" s="5" t="s">
        <v>10</v>
      </c>
    </row>
    <row r="9" spans="1:1" x14ac:dyDescent="0.25">
      <c r="A9" s="6" t="s">
        <v>11</v>
      </c>
    </row>
    <row r="10" spans="1:1" x14ac:dyDescent="0.25">
      <c r="A10" s="6" t="s">
        <v>12</v>
      </c>
    </row>
    <row r="11" spans="1:1" x14ac:dyDescent="0.25">
      <c r="A11" s="6" t="s">
        <v>13</v>
      </c>
    </row>
    <row r="12" spans="1:1" x14ac:dyDescent="0.25">
      <c r="A12" s="6" t="s">
        <v>14</v>
      </c>
    </row>
    <row r="14" spans="1:1" x14ac:dyDescent="0.25">
      <c r="A14" s="5" t="s">
        <v>15</v>
      </c>
    </row>
    <row r="15" spans="1:1" x14ac:dyDescent="0.25">
      <c r="A15" s="6" t="s">
        <v>16</v>
      </c>
    </row>
    <row r="16" spans="1:1" x14ac:dyDescent="0.25">
      <c r="A16" s="6" t="s">
        <v>17</v>
      </c>
    </row>
    <row r="17" spans="1:1" x14ac:dyDescent="0.25">
      <c r="A17" s="6" t="s">
        <v>18</v>
      </c>
    </row>
    <row r="18" spans="1:1" x14ac:dyDescent="0.25">
      <c r="A18" s="6" t="s">
        <v>19</v>
      </c>
    </row>
    <row r="20" spans="1:1" x14ac:dyDescent="0.25">
      <c r="A20" s="5" t="s">
        <v>20</v>
      </c>
    </row>
    <row r="21" spans="1:1" x14ac:dyDescent="0.25">
      <c r="A21" s="6" t="s">
        <v>21</v>
      </c>
    </row>
    <row r="22" spans="1:1" x14ac:dyDescent="0.25">
      <c r="A22" s="6" t="s">
        <v>22</v>
      </c>
    </row>
    <row r="23" spans="1:1" x14ac:dyDescent="0.25">
      <c r="A23" s="6" t="s">
        <v>23</v>
      </c>
    </row>
    <row r="25" spans="1:1" x14ac:dyDescent="0.25">
      <c r="A25" s="5" t="s">
        <v>24</v>
      </c>
    </row>
    <row r="26" spans="1:1" x14ac:dyDescent="0.25">
      <c r="A26" s="6" t="s">
        <v>25</v>
      </c>
    </row>
    <row r="27" spans="1:1" x14ac:dyDescent="0.25">
      <c r="A27" s="6" t="s">
        <v>26</v>
      </c>
    </row>
    <row r="28" spans="1:1" x14ac:dyDescent="0.25">
      <c r="A28" s="6" t="s">
        <v>27</v>
      </c>
    </row>
    <row r="29" spans="1:1" x14ac:dyDescent="0.25">
      <c r="A29" s="6" t="s">
        <v>28</v>
      </c>
    </row>
    <row r="31" spans="1:1" x14ac:dyDescent="0.25">
      <c r="A31" s="5" t="s">
        <v>29</v>
      </c>
    </row>
    <row r="32" spans="1:1" x14ac:dyDescent="0.25">
      <c r="A32" s="6" t="s">
        <v>30</v>
      </c>
    </row>
    <row r="33" spans="1:1" x14ac:dyDescent="0.25">
      <c r="A33" s="6" t="s">
        <v>31</v>
      </c>
    </row>
    <row r="34" spans="1:1" x14ac:dyDescent="0.25">
      <c r="A34" s="6" t="s">
        <v>32</v>
      </c>
    </row>
    <row r="35" spans="1:1" x14ac:dyDescent="0.25">
      <c r="A35" s="6" t="s">
        <v>33</v>
      </c>
    </row>
    <row r="37" spans="1:1" x14ac:dyDescent="0.25">
      <c r="A37" s="5" t="s">
        <v>34</v>
      </c>
    </row>
    <row r="38" spans="1:1" x14ac:dyDescent="0.25">
      <c r="A38" s="6" t="s">
        <v>35</v>
      </c>
    </row>
    <row r="39" spans="1:1" x14ac:dyDescent="0.25">
      <c r="A39" s="6" t="s">
        <v>36</v>
      </c>
    </row>
    <row r="40" spans="1:1" x14ac:dyDescent="0.25">
      <c r="A40" s="6" t="s">
        <v>37</v>
      </c>
    </row>
    <row r="41" spans="1:1" x14ac:dyDescent="0.25">
      <c r="A41" s="6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30" customWidth="1"/>
    <col min="3" max="3" width="62" customWidth="1"/>
    <col min="10" max="14" width="20" customWidth="1"/>
  </cols>
  <sheetData>
    <row r="1" spans="1:14" x14ac:dyDescent="0.25">
      <c r="A1" s="5" t="s">
        <v>39</v>
      </c>
      <c r="J1" s="7" t="s">
        <v>40</v>
      </c>
      <c r="K1" s="7" t="s">
        <v>41</v>
      </c>
      <c r="L1" s="7" t="s">
        <v>42</v>
      </c>
      <c r="M1" s="7" t="s">
        <v>43</v>
      </c>
      <c r="N1" s="7" t="s">
        <v>44</v>
      </c>
    </row>
    <row r="2" spans="1:14" s="1" customFormat="1" x14ac:dyDescent="0.25">
      <c r="A2" s="2" t="s">
        <v>1</v>
      </c>
      <c r="B2" s="2" t="s">
        <v>45</v>
      </c>
      <c r="C2" s="2" t="s">
        <v>46</v>
      </c>
      <c r="J2" s="4">
        <v>4</v>
      </c>
      <c r="K2" s="4" t="s">
        <v>47</v>
      </c>
      <c r="L2" s="4">
        <v>1</v>
      </c>
      <c r="M2" s="4" t="s">
        <v>48</v>
      </c>
      <c r="N2" s="4" t="s">
        <v>49</v>
      </c>
    </row>
    <row r="3" spans="1:14" s="3" customFormat="1" x14ac:dyDescent="0.25">
      <c r="A3" s="4">
        <v>4</v>
      </c>
      <c r="B3" s="4" t="s">
        <v>50</v>
      </c>
      <c r="C3" s="4" t="s">
        <v>51</v>
      </c>
      <c r="J3" s="4">
        <v>3</v>
      </c>
      <c r="K3" s="4" t="s">
        <v>52</v>
      </c>
      <c r="L3" s="4">
        <v>2</v>
      </c>
      <c r="M3" s="4" t="s">
        <v>53</v>
      </c>
      <c r="N3" s="4" t="s">
        <v>54</v>
      </c>
    </row>
    <row r="4" spans="1:14" s="3" customFormat="1" x14ac:dyDescent="0.25">
      <c r="A4" s="4">
        <v>3</v>
      </c>
      <c r="B4" s="4" t="s">
        <v>55</v>
      </c>
      <c r="C4" s="4" t="s">
        <v>56</v>
      </c>
      <c r="J4" s="4">
        <v>2</v>
      </c>
      <c r="K4" s="4" t="s">
        <v>57</v>
      </c>
      <c r="L4" s="4">
        <v>3</v>
      </c>
      <c r="N4" s="4" t="s">
        <v>58</v>
      </c>
    </row>
    <row r="5" spans="1:14" s="3" customFormat="1" x14ac:dyDescent="0.25">
      <c r="A5" s="4">
        <v>2</v>
      </c>
      <c r="B5" s="4" t="s">
        <v>59</v>
      </c>
      <c r="C5" s="4" t="s">
        <v>60</v>
      </c>
      <c r="J5" s="4">
        <v>1</v>
      </c>
      <c r="K5" s="4" t="s">
        <v>61</v>
      </c>
      <c r="N5" s="4" t="s">
        <v>62</v>
      </c>
    </row>
    <row r="6" spans="1:11" s="3" customFormat="1" x14ac:dyDescent="0.25">
      <c r="A6" s="4">
        <v>1</v>
      </c>
      <c r="B6" s="4" t="s">
        <v>63</v>
      </c>
      <c r="C6" s="4" t="s">
        <v>64</v>
      </c>
      <c r="K6" s="4" t="s">
        <v>65</v>
      </c>
    </row>
    <row r="7" spans="11:11" x14ac:dyDescent="0.25">
      <c r="K7" s="4" t="s">
        <v>66</v>
      </c>
    </row>
    <row r="8" spans="1:1" x14ac:dyDescent="0.25">
      <c r="A8" s="5" t="s">
        <v>67</v>
      </c>
    </row>
    <row r="9" spans="1:3" s="1" customFormat="1" x14ac:dyDescent="0.25">
      <c r="A9" s="2" t="s">
        <v>1</v>
      </c>
      <c r="B9" s="2" t="s">
        <v>45</v>
      </c>
      <c r="C9" s="2" t="s">
        <v>46</v>
      </c>
    </row>
    <row r="10" spans="1:3" s="3" customFormat="1" x14ac:dyDescent="0.25">
      <c r="A10" s="4">
        <v>4</v>
      </c>
      <c r="B10" s="4" t="s">
        <v>68</v>
      </c>
      <c r="C10" s="4" t="s">
        <v>69</v>
      </c>
    </row>
    <row r="11" spans="1:3" s="3" customFormat="1" x14ac:dyDescent="0.25">
      <c r="A11" s="4">
        <v>3</v>
      </c>
      <c r="B11" s="4" t="s">
        <v>70</v>
      </c>
      <c r="C11" s="4" t="s">
        <v>71</v>
      </c>
    </row>
    <row r="12" spans="1:3" s="3" customFormat="1" x14ac:dyDescent="0.25">
      <c r="A12" s="4">
        <v>2</v>
      </c>
      <c r="B12" s="4" t="s">
        <v>72</v>
      </c>
      <c r="C12" s="4" t="s">
        <v>73</v>
      </c>
    </row>
    <row r="13" spans="1:3" s="3" customFormat="1" x14ac:dyDescent="0.25">
      <c r="A13" s="4">
        <v>1</v>
      </c>
      <c r="B13" s="4" t="s">
        <v>74</v>
      </c>
      <c r="C13" s="4" t="s">
        <v>75</v>
      </c>
    </row>
    <row r="15" spans="1:1" x14ac:dyDescent="0.25">
      <c r="A15" s="5" t="s">
        <v>76</v>
      </c>
    </row>
    <row r="16" spans="1:3" s="1" customFormat="1" x14ac:dyDescent="0.25">
      <c r="A16" s="2" t="s">
        <v>1</v>
      </c>
      <c r="B16" s="2" t="s">
        <v>45</v>
      </c>
      <c r="C16" s="2" t="s">
        <v>46</v>
      </c>
    </row>
    <row r="17" spans="1:3" s="3" customFormat="1" x14ac:dyDescent="0.25">
      <c r="A17" s="4">
        <v>4</v>
      </c>
      <c r="B17" s="4" t="s">
        <v>77</v>
      </c>
      <c r="C17" s="4" t="s">
        <v>78</v>
      </c>
    </row>
    <row r="18" spans="1:3" s="3" customFormat="1" x14ac:dyDescent="0.25">
      <c r="A18" s="4">
        <v>3</v>
      </c>
      <c r="B18" s="4" t="s">
        <v>79</v>
      </c>
      <c r="C18" s="4" t="s">
        <v>80</v>
      </c>
    </row>
    <row r="19" spans="1:3" s="3" customFormat="1" x14ac:dyDescent="0.25">
      <c r="A19" s="4">
        <v>2</v>
      </c>
      <c r="B19" s="4" t="s">
        <v>81</v>
      </c>
      <c r="C19" s="4" t="s">
        <v>82</v>
      </c>
    </row>
    <row r="20" spans="1:3" s="3" customFormat="1" x14ac:dyDescent="0.25">
      <c r="A20" s="4">
        <v>1</v>
      </c>
      <c r="B20" s="4" t="s">
        <v>83</v>
      </c>
      <c r="C20" s="4" t="s">
        <v>84</v>
      </c>
    </row>
    <row r="22" spans="1:1" x14ac:dyDescent="0.25">
      <c r="A22" s="5" t="s">
        <v>85</v>
      </c>
    </row>
    <row r="23" spans="1:1" x14ac:dyDescent="0.25">
      <c r="A23" s="6" t="s">
        <v>86</v>
      </c>
    </row>
    <row r="24" spans="1:1" x14ac:dyDescent="0.25">
      <c r="A24" s="6" t="s">
        <v>87</v>
      </c>
    </row>
    <row r="26" spans="1:3" s="1" customFormat="1" x14ac:dyDescent="0.25">
      <c r="A26" s="2" t="s">
        <v>88</v>
      </c>
      <c r="B26" s="2" t="s">
        <v>89</v>
      </c>
      <c r="C26" s="2" t="s">
        <v>90</v>
      </c>
    </row>
    <row r="27" spans="1:3" s="8" customFormat="1" x14ac:dyDescent="0.25">
      <c r="A27" s="9" t="s">
        <v>91</v>
      </c>
      <c r="B27" s="9" t="s">
        <v>92</v>
      </c>
      <c r="C27" s="9" t="s">
        <v>93</v>
      </c>
    </row>
    <row r="28" spans="1:3" s="8" customFormat="1" x14ac:dyDescent="0.25">
      <c r="A28" s="10" t="s">
        <v>94</v>
      </c>
      <c r="B28" s="10" t="s">
        <v>95</v>
      </c>
      <c r="C28" s="10" t="s">
        <v>96</v>
      </c>
    </row>
    <row r="29" spans="1:3" s="8" customFormat="1" x14ac:dyDescent="0.25">
      <c r="A29" s="11" t="s">
        <v>97</v>
      </c>
      <c r="B29" s="11" t="s">
        <v>98</v>
      </c>
      <c r="C29" s="11" t="s">
        <v>99</v>
      </c>
    </row>
    <row r="30" spans="1:3" s="8" customFormat="1" x14ac:dyDescent="0.25">
      <c r="A30" s="12" t="s">
        <v>100</v>
      </c>
      <c r="B30" s="12" t="s">
        <v>101</v>
      </c>
      <c r="C30" s="12" t="s">
        <v>102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  <col min="3" max="3" width="62" customWidth="1"/>
    <col min="4" max="4" width="26" customWidth="1"/>
    <col min="5" max="5" width="24" customWidth="1"/>
    <col min="6" max="6" width="26" customWidth="1"/>
  </cols>
  <sheetData>
    <row r="1" spans="1:6" s="1" customFormat="1" x14ac:dyDescent="0.25">
      <c r="A1" s="2" t="s">
        <v>103</v>
      </c>
      <c r="B1" s="2" t="s">
        <v>104</v>
      </c>
      <c r="C1" s="2" t="s">
        <v>105</v>
      </c>
      <c r="D1" s="2" t="s">
        <v>106</v>
      </c>
      <c r="E1" s="2" t="s">
        <v>107</v>
      </c>
      <c r="F1" s="2" t="s">
        <v>108</v>
      </c>
    </row>
    <row r="2" spans="1:6" s="3" customFormat="1" x14ac:dyDescent="0.25">
      <c r="A2" s="13" t="s">
        <v>48</v>
      </c>
      <c r="B2" s="13" t="s">
        <v>109</v>
      </c>
      <c r="C2" s="13" t="s">
        <v>110</v>
      </c>
      <c r="D2" s="13" t="s">
        <v>111</v>
      </c>
      <c r="E2" s="13" t="s">
        <v>112</v>
      </c>
      <c r="F2" s="13" t="s">
        <v>113</v>
      </c>
    </row>
    <row r="3" spans="1:6" s="3" customFormat="1" x14ac:dyDescent="0.25">
      <c r="A3" s="13" t="s">
        <v>53</v>
      </c>
      <c r="B3" s="13" t="s">
        <v>53</v>
      </c>
      <c r="C3" s="13" t="s">
        <v>114</v>
      </c>
      <c r="D3" s="13" t="s">
        <v>53</v>
      </c>
      <c r="E3" s="13" t="s">
        <v>53</v>
      </c>
      <c r="F3" s="13" t="s">
        <v>53</v>
      </c>
    </row>
    <row r="5" spans="1:1" x14ac:dyDescent="0.25">
      <c r="A5" s="5" t="s">
        <v>115</v>
      </c>
    </row>
    <row r="6" spans="1:1" x14ac:dyDescent="0.25">
      <c r="A6" s="6" t="s">
        <v>116</v>
      </c>
    </row>
    <row r="7" spans="1:1" x14ac:dyDescent="0.25">
      <c r="A7" s="6" t="s">
        <v>117</v>
      </c>
    </row>
    <row r="8" spans="1:1" x14ac:dyDescent="0.25">
      <c r="A8" s="6" t="s">
        <v>118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8" customWidth="1"/>
    <col min="3" max="3" width="62" customWidth="1"/>
    <col min="4" max="4" width="22" customWidth="1"/>
    <col min="5" max="5" width="26" customWidth="1"/>
    <col min="6" max="6" width="20" customWidth="1"/>
    <col min="7" max="7" width="44" customWidth="1"/>
  </cols>
  <sheetData>
    <row r="1" spans="1:7" s="1" customFormat="1" x14ac:dyDescent="0.25">
      <c r="A1" s="2" t="s">
        <v>119</v>
      </c>
      <c r="B1" s="2" t="s">
        <v>48</v>
      </c>
      <c r="C1" s="2" t="s">
        <v>120</v>
      </c>
      <c r="D1" s="2" t="s">
        <v>44</v>
      </c>
      <c r="E1" s="2" t="s">
        <v>121</v>
      </c>
      <c r="F1" s="2" t="s">
        <v>122</v>
      </c>
      <c r="G1" s="2" t="s">
        <v>123</v>
      </c>
    </row>
    <row r="2" spans="1:7" s="3" customFormat="1" x14ac:dyDescent="0.25">
      <c r="A2" s="13">
        <f>IF($C2="","","H-"&amp;TEXT(ROW()-1,"000"))</f>
      </c>
      <c r="B2" s="13" t="s">
        <v>48</v>
      </c>
      <c r="C2" s="13" t="s">
        <v>124</v>
      </c>
      <c r="D2" s="13" t="s">
        <v>49</v>
      </c>
      <c r="E2" s="13" t="s">
        <v>125</v>
      </c>
      <c r="F2" s="13" t="s">
        <v>65</v>
      </c>
      <c r="G2" s="13" t="s">
        <v>126</v>
      </c>
    </row>
    <row r="3" spans="1:7" s="3" customFormat="1" x14ac:dyDescent="0.25">
      <c r="A3" s="13">
        <f>IF($C3="","","H-"&amp;TEXT(ROW()-1,"000"))</f>
      </c>
      <c r="B3" s="13" t="s">
        <v>48</v>
      </c>
      <c r="C3" s="13" t="s">
        <v>127</v>
      </c>
      <c r="D3" s="13" t="s">
        <v>54</v>
      </c>
      <c r="E3" s="13" t="s">
        <v>128</v>
      </c>
      <c r="F3" s="13" t="s">
        <v>61</v>
      </c>
      <c r="G3" s="13" t="s">
        <v>129</v>
      </c>
    </row>
    <row r="4" spans="1:7" s="3" customFormat="1" x14ac:dyDescent="0.25">
      <c r="A4" s="13">
        <f>IF($C4="","","H-"&amp;TEXT(ROW()-1,"000"))</f>
      </c>
      <c r="B4" s="13" t="s">
        <v>48</v>
      </c>
      <c r="C4" s="13" t="s">
        <v>130</v>
      </c>
      <c r="D4" s="13" t="s">
        <v>49</v>
      </c>
      <c r="E4" s="13" t="s">
        <v>131</v>
      </c>
      <c r="F4" s="13" t="s">
        <v>57</v>
      </c>
      <c r="G4" s="13" t="s">
        <v>132</v>
      </c>
    </row>
    <row r="5" spans="1:7" s="3" customFormat="1" x14ac:dyDescent="0.25">
      <c r="A5" s="13">
        <f>IF($C5="","","H-"&amp;TEXT(ROW()-1,"000"))</f>
      </c>
      <c r="B5" s="13" t="s">
        <v>48</v>
      </c>
      <c r="C5" s="13" t="s">
        <v>133</v>
      </c>
      <c r="D5" s="13" t="s">
        <v>58</v>
      </c>
      <c r="E5" s="13" t="s">
        <v>134</v>
      </c>
      <c r="F5" s="13" t="s">
        <v>52</v>
      </c>
      <c r="G5" s="13" t="s">
        <v>135</v>
      </c>
    </row>
    <row r="6" spans="1:7" s="3" customFormat="1" x14ac:dyDescent="0.25">
      <c r="A6" s="13">
        <f>IF($C6="","","H-"&amp;TEXT(ROW()-1,"000"))</f>
      </c>
      <c r="B6" s="13" t="s">
        <v>48</v>
      </c>
      <c r="C6" s="13" t="s">
        <v>136</v>
      </c>
      <c r="D6" s="13" t="s">
        <v>58</v>
      </c>
      <c r="E6" s="13" t="s">
        <v>137</v>
      </c>
      <c r="F6" s="13" t="s">
        <v>47</v>
      </c>
      <c r="G6" s="13" t="s">
        <v>138</v>
      </c>
    </row>
    <row r="7" spans="1:7" s="3" customFormat="1" x14ac:dyDescent="0.25">
      <c r="A7" s="13">
        <f>IF($C7="","","H-"&amp;TEXT(ROW()-1,"000"))</f>
      </c>
      <c r="B7" s="13" t="s">
        <v>53</v>
      </c>
      <c r="C7" s="13" t="s">
        <v>139</v>
      </c>
      <c r="D7" s="13" t="s">
        <v>53</v>
      </c>
      <c r="E7" s="13" t="s">
        <v>53</v>
      </c>
      <c r="F7" s="13" t="s">
        <v>53</v>
      </c>
      <c r="G7" s="13" t="s">
        <v>53</v>
      </c>
    </row>
  </sheetData>
  <autoFilter ref="A1:G1000"/>
  <dataValidations count="3">
    <dataValidation type="list" allowBlank="1" errorStyle="stop" errorTitle="Valor fuera de la lista" error="Usa uno de los valores de la hoja Rubrica." sqref="B2:B1000">
      <formula1>=Rubrica!$M$2:$M$3</formula1>
    </dataValidation>
    <dataValidation type="list" showErrorMessage="1" errorStyle="stop" errorTitle="Valor fuera de la lista" error="Usa uno de los valores de la hoja Rubrica." sqref="D2:D1000">
      <formula1>=Rubrica!$N$2:$N$5</formula1>
    </dataValidation>
    <dataValidation type="list" showErrorMessage="1" errorStyle="stop" errorTitle="Valor fuera de la lista" error="Usa uno de los valores de la hoja Rubrica." sqref="F2:F1000">
      <formula1>=Rubrica!$K$2:$K$7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0" customWidth="1"/>
    <col min="2" max="2" width="62" customWidth="1"/>
    <col min="3" max="3" width="20" customWidth="1"/>
    <col min="8" max="8" width="16" customWidth="1"/>
    <col min="10" max="10" width="14" customWidth="1"/>
    <col min="11" max="11" width="12" customWidth="1"/>
    <col min="12" max="12" width="16" customWidth="1"/>
    <col min="13" max="13" width="18" customWidth="1"/>
  </cols>
  <sheetData>
    <row r="1" spans="1:13" s="1" customFormat="1" x14ac:dyDescent="0.25">
      <c r="A1" s="2" t="s">
        <v>119</v>
      </c>
      <c r="B1" s="2" t="s">
        <v>120</v>
      </c>
      <c r="C1" s="2" t="s">
        <v>122</v>
      </c>
      <c r="D1" s="2" t="s">
        <v>140</v>
      </c>
      <c r="E1" s="2" t="s">
        <v>141</v>
      </c>
      <c r="F1" s="2" t="s">
        <v>142</v>
      </c>
      <c r="G1" s="2" t="s">
        <v>143</v>
      </c>
      <c r="H1" s="2" t="s">
        <v>89</v>
      </c>
      <c r="I1" s="2" t="s">
        <v>144</v>
      </c>
      <c r="J1" s="2" t="s">
        <v>145</v>
      </c>
      <c r="K1" s="2" t="s">
        <v>146</v>
      </c>
      <c r="L1" s="2" t="s">
        <v>147</v>
      </c>
      <c r="M1" s="2" t="s">
        <v>148</v>
      </c>
    </row>
    <row r="2" spans="1:13" s="3" customFormat="1" x14ac:dyDescent="0.25">
      <c r="A2" s="13" t="s">
        <v>149</v>
      </c>
      <c r="B2" s="13">
        <f>IF($A2="","",IFERROR(VLOOKUP($A2,Hallazgos!$A:$G,3,FALSE),""))</f>
      </c>
      <c r="C2" s="13">
        <f>IF($A2="","",IFERROR(VLOOKUP($A2,Hallazgos!$A:$G,6,FALSE),""))</f>
      </c>
      <c r="D2" s="13">
        <v>3</v>
      </c>
      <c r="E2" s="13">
        <v>4</v>
      </c>
      <c r="F2" s="13">
        <v>4</v>
      </c>
      <c r="G2" s="13">
        <f>IF(COUNTA(D2:F2)&lt;3,"",ROUND(D2*0.4+E2*0.4+F2*0.2,1))</f>
      </c>
      <c r="H2" s="13">
        <f>IF(G2="","",IF(E2=4,IF(G2&gt;=3.5,"1 · Crítico","2 · Mayor"),IF(G2&gt;=3.5,"1 · Crítico",IF(G2&gt;=2.5,"2 · Mayor",IF(G2&gt;=1.5,"3 · Menor",IF(G2&gt;0,"4 · Cosmético",""))))))</f>
      </c>
      <c r="I2" s="13">
        <v>3</v>
      </c>
      <c r="J2" s="13">
        <f>IF(OR(G2="",I2=""),"",IF(AND(G2&gt;=2.5,I2&lt;=2),"Ahora",IF(G2&gt;=2.5,"Planificar",IF(I2&lt;=2,"Rellenar","Descartar"))))</f>
      </c>
      <c r="K2" s="13">
        <f>IF(OR(G2="",E2&lt;&gt;4),"",IF(G2&lt;2.5,"sí",""))</f>
      </c>
      <c r="L2" s="13">
        <f>IF($A2="","",IFERROR(VLOOKUP($A2,Hallazgos!$A:$G,2,FALSE),""))</f>
      </c>
      <c r="M2" s="13">
        <f>IF($A2="","",IF(COUNTIF(Hallazgos!$A$2:$A$1000,$A2)=0,"sin vínculo",IF(EXACT($B2,IFERROR(VLOOKUP($A2,Hallazgos!$A:$G,3,FALSE),"")),"ok","texto divergente")))</f>
      </c>
    </row>
    <row r="3" spans="1:13" s="3" customFormat="1" x14ac:dyDescent="0.25">
      <c r="A3" s="13" t="s">
        <v>150</v>
      </c>
      <c r="B3" s="13">
        <f>IF($A3="","",IFERROR(VLOOKUP($A3,Hallazgos!$A:$G,3,FALSE),""))</f>
      </c>
      <c r="C3" s="13">
        <f>IF($A3="","",IFERROR(VLOOKUP($A3,Hallazgos!$A:$G,6,FALSE),""))</f>
      </c>
      <c r="D3" s="13">
        <v>4</v>
      </c>
      <c r="E3" s="13">
        <v>4</v>
      </c>
      <c r="F3" s="13">
        <v>3</v>
      </c>
      <c r="G3" s="13">
        <f>IF(COUNTA(D3:F3)&lt;3,"",ROUND(D3*0.4+E3*0.4+F3*0.2,1))</f>
      </c>
      <c r="H3" s="13">
        <f>IF(G3="","",IF(E3=4,IF(G3&gt;=3.5,"1 · Crítico","2 · Mayor"),IF(G3&gt;=3.5,"1 · Crítico",IF(G3&gt;=2.5,"2 · Mayor",IF(G3&gt;=1.5,"3 · Menor",IF(G3&gt;0,"4 · Cosmético",""))))))</f>
      </c>
      <c r="I3" s="13">
        <v>1</v>
      </c>
      <c r="J3" s="13">
        <f>IF(OR(G3="",I3=""),"",IF(AND(G3&gt;=2.5,I3&lt;=2),"Ahora",IF(G3&gt;=2.5,"Planificar",IF(I3&lt;=2,"Rellenar","Descartar"))))</f>
      </c>
      <c r="K3" s="13">
        <f>IF(OR(G3="",E3&lt;&gt;4),"",IF(G3&lt;2.5,"sí",""))</f>
      </c>
      <c r="L3" s="13">
        <f>IF($A3="","",IFERROR(VLOOKUP($A3,Hallazgos!$A:$G,2,FALSE),""))</f>
      </c>
      <c r="M3" s="13">
        <f>IF($A3="","",IF(COUNTIF(Hallazgos!$A$2:$A$1000,$A3)=0,"sin vínculo",IF(EXACT($B3,IFERROR(VLOOKUP($A3,Hallazgos!$A:$G,3,FALSE),"")),"ok","texto divergente")))</f>
      </c>
    </row>
    <row r="4" spans="1:13" s="3" customFormat="1" x14ac:dyDescent="0.25">
      <c r="A4" s="13" t="s">
        <v>151</v>
      </c>
      <c r="B4" s="13">
        <f>IF($A4="","",IFERROR(VLOOKUP($A4,Hallazgos!$A:$G,3,FALSE),""))</f>
      </c>
      <c r="C4" s="13">
        <f>IF($A4="","",IFERROR(VLOOKUP($A4,Hallazgos!$A:$G,6,FALSE),""))</f>
      </c>
      <c r="D4" s="13">
        <v>3</v>
      </c>
      <c r="E4" s="13">
        <v>3</v>
      </c>
      <c r="F4" s="13">
        <v>2</v>
      </c>
      <c r="G4" s="13">
        <f>IF(COUNTA(D4:F4)&lt;3,"",ROUND(D4*0.4+E4*0.4+F4*0.2,1))</f>
      </c>
      <c r="H4" s="13">
        <f>IF(G4="","",IF(E4=4,IF(G4&gt;=3.5,"1 · Crítico","2 · Mayor"),IF(G4&gt;=3.5,"1 · Crítico",IF(G4&gt;=2.5,"2 · Mayor",IF(G4&gt;=1.5,"3 · Menor",IF(G4&gt;0,"4 · Cosmético",""))))))</f>
      </c>
      <c r="I4" s="13">
        <v>1</v>
      </c>
      <c r="J4" s="13">
        <f>IF(OR(G4="",I4=""),"",IF(AND(G4&gt;=2.5,I4&lt;=2),"Ahora",IF(G4&gt;=2.5,"Planificar",IF(I4&lt;=2,"Rellenar","Descartar"))))</f>
      </c>
      <c r="K4" s="13">
        <f>IF(OR(G4="",E4&lt;&gt;4),"",IF(G4&lt;2.5,"sí",""))</f>
      </c>
      <c r="L4" s="13">
        <f>IF($A4="","",IFERROR(VLOOKUP($A4,Hallazgos!$A:$G,2,FALSE),""))</f>
      </c>
      <c r="M4" s="13">
        <f>IF($A4="","",IF(COUNTIF(Hallazgos!$A$2:$A$1000,$A4)=0,"sin vínculo",IF(EXACT($B4,IFERROR(VLOOKUP($A4,Hallazgos!$A:$G,3,FALSE),"")),"ok","texto divergente")))</f>
      </c>
    </row>
    <row r="5" spans="1:13" s="3" customFormat="1" x14ac:dyDescent="0.25">
      <c r="A5" s="13" t="s">
        <v>152</v>
      </c>
      <c r="B5" s="13">
        <f>IF($A5="","",IFERROR(VLOOKUP($A5,Hallazgos!$A:$G,3,FALSE),""))</f>
      </c>
      <c r="C5" s="13">
        <f>IF($A5="","",IFERROR(VLOOKUP($A5,Hallazgos!$A:$G,6,FALSE),""))</f>
      </c>
      <c r="D5" s="13">
        <v>4</v>
      </c>
      <c r="E5" s="13">
        <v>2</v>
      </c>
      <c r="F5" s="13">
        <v>2</v>
      </c>
      <c r="G5" s="13">
        <f>IF(COUNTA(D5:F5)&lt;3,"",ROUND(D5*0.4+E5*0.4+F5*0.2,1))</f>
      </c>
      <c r="H5" s="13">
        <f>IF(G5="","",IF(E5=4,IF(G5&gt;=3.5,"1 · Crítico","2 · Mayor"),IF(G5&gt;=3.5,"1 · Crítico",IF(G5&gt;=2.5,"2 · Mayor",IF(G5&gt;=1.5,"3 · Menor",IF(G5&gt;0,"4 · Cosmético",""))))))</f>
      </c>
      <c r="I5" s="13">
        <v>1</v>
      </c>
      <c r="J5" s="13">
        <f>IF(OR(G5="",I5=""),"",IF(AND(G5&gt;=2.5,I5&lt;=2),"Ahora",IF(G5&gt;=2.5,"Planificar",IF(I5&lt;=2,"Rellenar","Descartar"))))</f>
      </c>
      <c r="K5" s="13">
        <f>IF(OR(G5="",E5&lt;&gt;4),"",IF(G5&lt;2.5,"sí",""))</f>
      </c>
      <c r="L5" s="13">
        <f>IF($A5="","",IFERROR(VLOOKUP($A5,Hallazgos!$A:$G,2,FALSE),""))</f>
      </c>
      <c r="M5" s="13">
        <f>IF($A5="","",IF(COUNTIF(Hallazgos!$A$2:$A$1000,$A5)=0,"sin vínculo",IF(EXACT($B5,IFERROR(VLOOKUP($A5,Hallazgos!$A:$G,3,FALSE),"")),"ok","texto divergente")))</f>
      </c>
    </row>
    <row r="6" spans="1:13" s="3" customFormat="1" x14ac:dyDescent="0.25">
      <c r="A6" s="13" t="s">
        <v>153</v>
      </c>
      <c r="B6" s="13">
        <f>IF($A6="","",IFERROR(VLOOKUP($A6,Hallazgos!$A:$G,3,FALSE),""))</f>
      </c>
      <c r="C6" s="13">
        <f>IF($A6="","",IFERROR(VLOOKUP($A6,Hallazgos!$A:$G,6,FALSE),""))</f>
      </c>
      <c r="D6" s="13">
        <v>2</v>
      </c>
      <c r="E6" s="13">
        <v>1</v>
      </c>
      <c r="F6" s="13">
        <v>1</v>
      </c>
      <c r="G6" s="13">
        <f>IF(COUNTA(D6:F6)&lt;3,"",ROUND(D6*0.4+E6*0.4+F6*0.2,1))</f>
      </c>
      <c r="H6" s="13">
        <f>IF(G6="","",IF(E6=4,IF(G6&gt;=3.5,"1 · Crítico","2 · Mayor"),IF(G6&gt;=3.5,"1 · Crítico",IF(G6&gt;=2.5,"2 · Mayor",IF(G6&gt;=1.5,"3 · Menor",IF(G6&gt;0,"4 · Cosmético",""))))))</f>
      </c>
      <c r="I6" s="13">
        <v>1</v>
      </c>
      <c r="J6" s="13">
        <f>IF(OR(G6="",I6=""),"",IF(AND(G6&gt;=2.5,I6&lt;=2),"Ahora",IF(G6&gt;=2.5,"Planificar",IF(I6&lt;=2,"Rellenar","Descartar"))))</f>
      </c>
      <c r="K6" s="13">
        <f>IF(OR(G6="",E6&lt;&gt;4),"",IF(G6&lt;2.5,"sí",""))</f>
      </c>
      <c r="L6" s="13">
        <f>IF($A6="","",IFERROR(VLOOKUP($A6,Hallazgos!$A:$G,2,FALSE),""))</f>
      </c>
      <c r="M6" s="13">
        <f>IF($A6="","",IF(COUNTIF(Hallazgos!$A$2:$A$1000,$A6)=0,"sin vínculo",IF(EXACT($B6,IFERROR(VLOOKUP($A6,Hallazgos!$A:$G,3,FALSE),"")),"ok","texto divergente")))</f>
      </c>
    </row>
    <row r="7" spans="1:13" s="3" customFormat="1" x14ac:dyDescent="0.25">
      <c r="A7" s="4" t="s">
        <v>53</v>
      </c>
      <c r="B7" s="4">
        <f>IF($A7="","",IFERROR(VLOOKUP($A7,Hallazgos!$A:$G,3,FALSE),""))</f>
      </c>
      <c r="C7" s="4">
        <f>IF($A7="","",IFERROR(VLOOKUP($A7,Hallazgos!$A:$G,6,FALSE),""))</f>
      </c>
      <c r="D7" s="4" t="s">
        <v>53</v>
      </c>
      <c r="E7" s="4" t="s">
        <v>53</v>
      </c>
      <c r="F7" s="4" t="s">
        <v>53</v>
      </c>
      <c r="G7" s="4">
        <f>IF(COUNTA(D7:F7)&lt;3,"",ROUND(D7*0.4+E7*0.4+F7*0.2,1))</f>
      </c>
      <c r="H7" s="4">
        <f>IF(G7="","",IF(E7=4,IF(G7&gt;=3.5,"1 · Crítico","2 · Mayor"),IF(G7&gt;=3.5,"1 · Crítico",IF(G7&gt;=2.5,"2 · Mayor",IF(G7&gt;=1.5,"3 · Menor",IF(G7&gt;0,"4 · Cosmético",""))))))</f>
      </c>
      <c r="I7" s="4" t="s">
        <v>53</v>
      </c>
      <c r="J7" s="4">
        <f>IF(OR(G7="",I7=""),"",IF(AND(G7&gt;=2.5,I7&lt;=2),"Ahora",IF(G7&gt;=2.5,"Planificar",IF(I7&lt;=2,"Rellenar","Descartar"))))</f>
      </c>
      <c r="K7" s="4">
        <f>IF(OR(G7="",E7&lt;&gt;4),"",IF(G7&lt;2.5,"sí",""))</f>
      </c>
      <c r="L7" s="4">
        <f>IF($A7="","",IFERROR(VLOOKUP($A7,Hallazgos!$A:$G,2,FALSE),""))</f>
      </c>
      <c r="M7" s="4">
        <f>IF($A7="","",IF(COUNTIF(Hallazgos!$A$2:$A$1000,$A7)=0,"sin vínculo",IF(EXACT($B7,IFERROR(VLOOKUP($A7,Hallazgos!$A:$G,3,FALSE),"")),"ok","texto divergente")))</f>
      </c>
    </row>
  </sheetData>
  <autoFilter ref="A1:M1000"/>
  <dataValidations count="4">
    <dataValidation type="list" showInputMessage="1" promptTitle="Rúbrica" prompt="4 = Todos · 3 = Mayoría · 2 = Algunos · 1 = Aislado" showErrorMessage="1" errorStyle="stop" errorTitle="Valor fuera de la rúbrica" error="Usa uno de los valores de la hoja Rubrica." sqref="D2:D1000">
      <formula1>=Rubrica!$J$2:$J$5</formula1>
    </dataValidation>
    <dataValidation type="list" showInputMessage="1" promptTitle="Rúbrica" prompt="4 = Bloquea · 3 = Retrasa · 2 = Molesta · 1 = Cosmético" showErrorMessage="1" errorStyle="stop" errorTitle="Valor fuera de la rúbrica" error="Usa uno de los valores de la hoja Rubrica." sqref="E2:E1000">
      <formula1>=Rubrica!$J$2:$J$5</formula1>
    </dataValidation>
    <dataValidation type="list" showInputMessage="1" promptTitle="Rúbrica" prompt="4 = No se supera · 3 = Se supera con esfuerzo · 2 = Se supera al segundo intento · 1 = Puntual" showErrorMessage="1" errorStyle="stop" errorTitle="Valor fuera de la rúbrica" error="Usa uno de los valores de la hoja Rubrica." sqref="F2:F1000">
      <formula1>=Rubrica!$J$2:$J$5</formula1>
    </dataValidation>
    <dataValidation type="list" showInputMessage="1" promptTitle="Rúbrica" prompt="1 bajo · 2 medio · 3 alto" showErrorMessage="1" errorStyle="stop" errorTitle="Valor fuera de la rúbrica" error="Usa uno de los valores de la hoja Rubrica." sqref="I2:I1000">
      <formula1>=Rubrica!$L$2:$L$4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4" customWidth="1"/>
    <col min="3" max="3" width="16" customWidth="1"/>
    <col min="4" max="4" width="26" customWidth="1"/>
    <col min="5" max="5" width="12" customWidth="1"/>
  </cols>
  <sheetData>
    <row r="1" spans="1:5" s="1" customFormat="1" x14ac:dyDescent="0.25">
      <c r="A1" s="2" t="s">
        <v>154</v>
      </c>
      <c r="B1" s="2" t="s">
        <v>1</v>
      </c>
      <c r="D1" s="7" t="s">
        <v>155</v>
      </c>
      <c r="E1" s="7" t="s">
        <v>1</v>
      </c>
    </row>
    <row r="2" spans="1:5" s="3" customFormat="1" x14ac:dyDescent="0.25">
      <c r="A2" s="4" t="s">
        <v>156</v>
      </c>
      <c r="B2" s="4">
        <f>COUNTIFS(Severidad!B2:B1000,"?*",Severidad!L2:L1000,"&lt;&gt;EJ")</f>
      </c>
      <c r="D2" s="4" t="s">
        <v>157</v>
      </c>
      <c r="E2" s="4">
        <f>COUNTIF(Severidad!$M$2:$M$1000,"sin vínculo")</f>
      </c>
    </row>
    <row r="3" spans="1:5" s="3" customFormat="1" x14ac:dyDescent="0.25">
      <c r="A3" s="4" t="s">
        <v>158</v>
      </c>
      <c r="B3" s="4">
        <f>IFERROR(AVERAGEIFS(Severidad!G2:G1000,Severidad!L2:L1000,"&lt;&gt;EJ"),"—")</f>
      </c>
      <c r="D3" s="4" t="s">
        <v>159</v>
      </c>
      <c r="E3" s="4">
        <f>COUNTIF(Severidad!$M$2:$M$1000,"texto divergente")</f>
      </c>
    </row>
    <row r="4" spans="1:4" s="3" customFormat="1" x14ac:dyDescent="0.25">
      <c r="A4" s="4" t="s">
        <v>160</v>
      </c>
      <c r="B4" s="4">
        <f>COUNTIFS(Severidad!J2:J1000,"Ahora",Severidad!L2:L1000,"&lt;&gt;EJ")</f>
      </c>
      <c r="D4" s="6" t="s">
        <v>161</v>
      </c>
    </row>
    <row r="5" spans="1:2" s="3" customFormat="1" x14ac:dyDescent="0.25">
      <c r="A5" s="4" t="s">
        <v>162</v>
      </c>
      <c r="B5" s="4">
        <f>COUNTIF(Severidad!L2:L1000,"EJ")</f>
      </c>
    </row>
    <row r="7" spans="1:1" x14ac:dyDescent="0.25">
      <c r="A7" s="5" t="s">
        <v>163</v>
      </c>
    </row>
    <row r="8" spans="1:2" s="1" customFormat="1" x14ac:dyDescent="0.25">
      <c r="A8" s="2" t="s">
        <v>89</v>
      </c>
      <c r="B8" s="2" t="s">
        <v>164</v>
      </c>
    </row>
    <row r="9" spans="1:2" s="8" customFormat="1" x14ac:dyDescent="0.25">
      <c r="A9" s="9" t="s">
        <v>92</v>
      </c>
      <c r="B9" s="9">
        <f>COUNTIFS(Severidad!$H$2:$H$1000,$A9,Severidad!$L$2:$L$1000,"&lt;&gt;EJ")</f>
      </c>
    </row>
    <row r="10" spans="1:2" s="8" customFormat="1" x14ac:dyDescent="0.25">
      <c r="A10" s="10" t="s">
        <v>95</v>
      </c>
      <c r="B10" s="10">
        <f>COUNTIFS(Severidad!$H$2:$H$1000,$A10,Severidad!$L$2:$L$1000,"&lt;&gt;EJ")</f>
      </c>
    </row>
    <row r="11" spans="1:2" s="8" customFormat="1" x14ac:dyDescent="0.25">
      <c r="A11" s="11" t="s">
        <v>98</v>
      </c>
      <c r="B11" s="11">
        <f>COUNTIFS(Severidad!$H$2:$H$1000,$A11,Severidad!$L$2:$L$1000,"&lt;&gt;EJ")</f>
      </c>
    </row>
    <row r="12" spans="1:2" s="8" customFormat="1" x14ac:dyDescent="0.25">
      <c r="A12" s="12" t="s">
        <v>101</v>
      </c>
      <c r="B12" s="12">
        <f>COUNTIFS(Severidad!$H$2:$H$1000,$A12,Severidad!$L$2:$L$1000,"&lt;&gt;EJ")</f>
      </c>
    </row>
    <row r="14" spans="1:1" x14ac:dyDescent="0.25">
      <c r="A14" s="5" t="s">
        <v>165</v>
      </c>
    </row>
    <row r="15" spans="1:1" x14ac:dyDescent="0.25">
      <c r="A15" s="6" t="s">
        <v>166</v>
      </c>
    </row>
    <row r="16" spans="1:3" s="1" customFormat="1" x14ac:dyDescent="0.25">
      <c r="A16" s="2" t="s">
        <v>41</v>
      </c>
      <c r="B16" s="2" t="s">
        <v>164</v>
      </c>
      <c r="C16" s="2" t="s">
        <v>167</v>
      </c>
    </row>
    <row r="17" spans="1:3" s="3" customFormat="1" x14ac:dyDescent="0.25">
      <c r="A17" s="4" t="s">
        <v>47</v>
      </c>
      <c r="B17" s="4">
        <f>COUNTIFS(Severidad!$C$2:$C$1000,$A17,Severidad!$L$2:$L$1000,"&lt;&gt;EJ")</f>
      </c>
      <c r="C17" s="4">
        <f>IFERROR(AVERAGEIFS(Severidad!$G$2:$G$1000,Severidad!$C$2:$C$1000,$A17,Severidad!$L$2:$L$1000,"&lt;&gt;EJ"),"—")</f>
      </c>
    </row>
    <row r="18" spans="1:3" s="3" customFormat="1" x14ac:dyDescent="0.25">
      <c r="A18" s="4" t="s">
        <v>52</v>
      </c>
      <c r="B18" s="4">
        <f>COUNTIFS(Severidad!$C$2:$C$1000,$A18,Severidad!$L$2:$L$1000,"&lt;&gt;EJ")</f>
      </c>
      <c r="C18" s="4">
        <f>IFERROR(AVERAGEIFS(Severidad!$G$2:$G$1000,Severidad!$C$2:$C$1000,$A18,Severidad!$L$2:$L$1000,"&lt;&gt;EJ"),"—")</f>
      </c>
    </row>
    <row r="19" spans="1:3" s="3" customFormat="1" x14ac:dyDescent="0.25">
      <c r="A19" s="4" t="s">
        <v>57</v>
      </c>
      <c r="B19" s="4">
        <f>COUNTIFS(Severidad!$C$2:$C$1000,$A19,Severidad!$L$2:$L$1000,"&lt;&gt;EJ")</f>
      </c>
      <c r="C19" s="4">
        <f>IFERROR(AVERAGEIFS(Severidad!$G$2:$G$1000,Severidad!$C$2:$C$1000,$A19,Severidad!$L$2:$L$1000,"&lt;&gt;EJ"),"—")</f>
      </c>
    </row>
    <row r="20" spans="1:3" s="3" customFormat="1" x14ac:dyDescent="0.25">
      <c r="A20" s="4" t="s">
        <v>61</v>
      </c>
      <c r="B20" s="4">
        <f>COUNTIFS(Severidad!$C$2:$C$1000,$A20,Severidad!$L$2:$L$1000,"&lt;&gt;EJ")</f>
      </c>
      <c r="C20" s="4">
        <f>IFERROR(AVERAGEIFS(Severidad!$G$2:$G$1000,Severidad!$C$2:$C$1000,$A20,Severidad!$L$2:$L$1000,"&lt;&gt;EJ"),"—")</f>
      </c>
    </row>
    <row r="21" spans="1:3" s="3" customFormat="1" x14ac:dyDescent="0.25">
      <c r="A21" s="4" t="s">
        <v>65</v>
      </c>
      <c r="B21" s="4">
        <f>COUNTIFS(Severidad!$C$2:$C$1000,$A21,Severidad!$L$2:$L$1000,"&lt;&gt;EJ")</f>
      </c>
      <c r="C21" s="4">
        <f>IFERROR(AVERAGEIFS(Severidad!$G$2:$G$1000,Severidad!$C$2:$C$1000,$A21,Severidad!$L$2:$L$1000,"&lt;&gt;EJ"),"—")</f>
      </c>
    </row>
    <row r="22" spans="1:3" s="3" customFormat="1" x14ac:dyDescent="0.25">
      <c r="A22" s="4" t="s">
        <v>66</v>
      </c>
      <c r="B22" s="4">
        <f>COUNTIFS(Severidad!$C$2:$C$1000,$A22,Severidad!$L$2:$L$1000,"&lt;&gt;EJ")</f>
      </c>
      <c r="C22" s="4">
        <f>IFERROR(AVERAGEIFS(Severidad!$G$2:$G$1000,Severidad!$C$2:$C$1000,$A22,Severidad!$L$2:$L$1000,"&lt;&gt;EJ"),"—")</f>
      </c>
    </row>
    <row r="24" spans="1:1" x14ac:dyDescent="0.25">
      <c r="A24" s="5" t="s">
        <v>168</v>
      </c>
    </row>
    <row r="25" spans="1:2" s="1" customFormat="1" x14ac:dyDescent="0.25">
      <c r="A25" s="2" t="s">
        <v>44</v>
      </c>
      <c r="B25" s="2" t="s">
        <v>164</v>
      </c>
    </row>
    <row r="26" spans="1:2" s="3" customFormat="1" x14ac:dyDescent="0.25">
      <c r="A26" s="4" t="s">
        <v>49</v>
      </c>
      <c r="B26" s="4">
        <f>COUNTIFS(Hallazgos!$D$2:$D$1000,$A26,Hallazgos!$B$2:$B$1000,"&lt;&gt;EJ")</f>
      </c>
    </row>
    <row r="27" spans="1:2" s="3" customFormat="1" x14ac:dyDescent="0.25">
      <c r="A27" s="4" t="s">
        <v>54</v>
      </c>
      <c r="B27" s="4">
        <f>COUNTIFS(Hallazgos!$D$2:$D$1000,$A27,Hallazgos!$B$2:$B$1000,"&lt;&gt;EJ")</f>
      </c>
    </row>
    <row r="28" spans="1:2" s="3" customFormat="1" x14ac:dyDescent="0.25">
      <c r="A28" s="4" t="s">
        <v>58</v>
      </c>
      <c r="B28" s="4">
        <f>COUNTIFS(Hallazgos!$D$2:$D$1000,$A28,Hallazgos!$B$2:$B$1000,"&lt;&gt;EJ")</f>
      </c>
    </row>
    <row r="29" spans="1:2" s="3" customFormat="1" x14ac:dyDescent="0.25">
      <c r="A29" s="4" t="s">
        <v>62</v>
      </c>
      <c r="B29" s="4">
        <f>COUNTIFS(Hallazgos!$D$2:$D$1000,$A29,Hallazgos!$B$2:$B$1000,"&lt;&gt;EJ")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Instrucciones</vt:lpstr>
      <vt:lpstr>Rubrica</vt:lpstr>
      <vt:lpstr>Mapa de análisis</vt:lpstr>
      <vt:lpstr>Hallazgos</vt:lpstr>
      <vt:lpstr>Severidad</vt:lpstr>
      <vt:lpstr>Resumen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UXR SpA · Paulina Contreras</dc:creator>
  <dc:title/>
  <dc:subject/>
  <dc:description/>
  <cp:keywords/>
  <cp:category/>
  <cp:lastModifiedBy>UXR SpA · Paulina Contreras</cp:lastModifiedBy>
  <dcterms:created xsi:type="dcterms:W3CDTF">2026-09-07T15:48:36Z</dcterms:created>
  <dcterms:modified xsi:type="dcterms:W3CDTF">2026-09-07T15:48:36Z</dcterms:modified>
</cp:coreProperties>
</file>